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codeName="ThisWorkbook"/>
  <mc:AlternateContent xmlns:mc="http://schemas.openxmlformats.org/markup-compatibility/2006">
    <mc:Choice Requires="x15">
      <x15ac:absPath xmlns:x15ac="http://schemas.microsoft.com/office/spreadsheetml/2010/11/ac" url="I:\מינהלת ההשקעות\תמיכות מינהלת\פרסום סופי\"/>
    </mc:Choice>
  </mc:AlternateContent>
  <xr:revisionPtr revIDLastSave="0" documentId="13_ncr:1_{99259F2E-799F-4714-9E2D-634F17C49744}" xr6:coauthVersionLast="36" xr6:coauthVersionMax="47" xr10:uidLastSave="{00000000-0000-0000-0000-000000000000}"/>
  <bookViews>
    <workbookView xWindow="0" yWindow="0" windowWidth="25170" windowHeight="11385" xr2:uid="{13FCB9C4-926E-46D2-94D5-004A25FE6FC5}"/>
  </bookViews>
  <sheets>
    <sheet name="מרכזי"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4" i="1" l="1"/>
  <c r="G28" i="1" l="1"/>
  <c r="D12" i="1" l="1"/>
  <c r="C12" i="1"/>
  <c r="D6" i="1"/>
  <c r="C14" i="1" l="1"/>
  <c r="C30" i="1"/>
  <c r="C13" i="1"/>
  <c r="C4" i="1"/>
  <c r="C6" i="1" l="1"/>
  <c r="C7" i="1" s="1"/>
  <c r="C19" i="1" s="1"/>
  <c r="C31" i="1" l="1"/>
</calcChain>
</file>

<file path=xl/sharedStrings.xml><?xml version="1.0" encoding="utf-8"?>
<sst xmlns="http://schemas.openxmlformats.org/spreadsheetml/2006/main" count="76" uniqueCount="73">
  <si>
    <t>סך ההכנסות בניכוי תשומות ציוד שוטפות, ובניכוי תשלומי שכר לעובדים (ברוטו). הרווח התפעולי שמתקבל כולל כמובן את ההוצאה שיש להפריש לסוציאליות, פחת, מחיר ההון, הוצאה שאינה חייבת במע"מ כדוגמת ארנונה או ביטוח וכמובן את רווחי החקלאי עצמו. למעשה מדובר בבניה של מסלול חדש שהוא מאד יעיל כיון שהוא מבוסס על דיווחים לרשויות המס, והוא מאד הגון כיון שהוא מחזיר את החקלאי למצבו הקודם ואף משפה אותו על הוצאות שוטפות נוספות בתפעול  או בשכר</t>
  </si>
  <si>
    <t>רווח תפעולי - הכנסות בניכוי הוצאות שוטפות ושכר. הפצוי מתבסס על השלמה לרווח התפעולי - כלומר חישוב הפער שנגרם לרווח התפעולי</t>
  </si>
  <si>
    <t>הערות</t>
  </si>
  <si>
    <t>מחזור 2025</t>
  </si>
  <si>
    <t>קבוצת עוסקים</t>
  </si>
  <si>
    <t>פיצוי מירבי בש"ח</t>
  </si>
  <si>
    <t>עד 100 מיליון</t>
  </si>
  <si>
    <t>מעל 100 ועד 300</t>
  </si>
  <si>
    <t>מעל 300 ועד 400</t>
  </si>
  <si>
    <t>הערוןת</t>
  </si>
  <si>
    <t>ועוד 0.3% על החלק מעל 100 מיליון ועד 300 מיליון</t>
  </si>
  <si>
    <t>מגבלת פיצויים - בהתאם למס רכוש</t>
  </si>
  <si>
    <t>סעיף</t>
  </si>
  <si>
    <t>הרווח התפעולי בתקופת הנזק (ביחס לאשתקד)</t>
  </si>
  <si>
    <t>ההשלמה לרווח התפעולי לוקחת בחשבון הן את ירידת ההכנסות והן את העליה בהוצאות (מעבר להוצאות הנחסכות בשל העדר עיבוד או השקיה וכו). במקרה של עליה בתשומות ביטוח הובלה וכו הלאה הדבר יבוא לידי ביטוי בהגדלת הפיצויים</t>
  </si>
  <si>
    <t>חישובים של קו המגמה, והפגיעה בתקופת הנזק - תנאי סף ורלבנטיות למקדם ההוצאות</t>
  </si>
  <si>
    <t>חישוב של הירידה ברווח התפעולי בתקופת הנזק - תנאי סף ורלבנטיות למקדם ההוצאות</t>
  </si>
  <si>
    <t>בהתאם לשיעור הירידה ברווח התפעולי</t>
  </si>
  <si>
    <t>מקדם הוצאות</t>
  </si>
  <si>
    <t xml:space="preserve">  </t>
  </si>
  <si>
    <t>עסקאות בתקופת הנזק (מרץ-אפריל)</t>
  </si>
  <si>
    <t>מחזור עסקאות מתואם מגמה לעניין תקופת הנזק</t>
  </si>
  <si>
    <t xml:space="preserve">תשומות שוטפות בתקופת הנזק (מרץ-אפריל) </t>
  </si>
  <si>
    <t>תשלומי שכר ברוטו בתקופת הנזק (מרץ-אפריל)</t>
  </si>
  <si>
    <t>מחזור עסקאות בניכוי שכר ברוטו  ותשומות שוטפות</t>
  </si>
  <si>
    <t>ביחס לתקופה המקבילה אשתקד</t>
  </si>
  <si>
    <t>האם קיימת זכאות לפיצויים?</t>
  </si>
  <si>
    <t>מינימום תשלום לתקופת הנזק (מרץ-אפריל)</t>
  </si>
  <si>
    <t>מקסימום תשלום לתקופת הנזק (מרץ-אפריל)</t>
  </si>
  <si>
    <t>מינימום תשלום פיצויים</t>
  </si>
  <si>
    <t>מקסימום תשלום פיצויים (בהתאם למגבלת קרן הפיצויים)</t>
  </si>
  <si>
    <t>0-25%</t>
  </si>
  <si>
    <t>פיצויים לתקופת הנזק</t>
  </si>
  <si>
    <t>מקדם הוצאות לחקלאי בהתאם לגובה הנזק</t>
  </si>
  <si>
    <t>חישוב גובה הפיצויים בהתאם לתנאי הסף המפורטים  בש"ח</t>
  </si>
  <si>
    <t>מקדם ההוצאות - שיעור התשלום ביחס לירידה ברווח התפעולי</t>
  </si>
  <si>
    <t>25.1%-35%</t>
  </si>
  <si>
    <t>35.1%-50%</t>
  </si>
  <si>
    <t>50.1%-70%</t>
  </si>
  <si>
    <t>70.1%-90%</t>
  </si>
  <si>
    <t>90.1%-100%</t>
  </si>
  <si>
    <t>מדרגות של השינוי ברוח התפעולי</t>
  </si>
  <si>
    <t>הערות והסברים</t>
  </si>
  <si>
    <t xml:space="preserve">הערות והסברים </t>
  </si>
  <si>
    <t>השלמה לרווח התפעולי כפול מקדם ההוצאה</t>
  </si>
  <si>
    <t>מחזור עסקאות  מרץ-אפריל (מתואם מגמה)</t>
  </si>
  <si>
    <t>מתוך דוחות מע"מ שהוגשו לרשות המיסים</t>
  </si>
  <si>
    <t>תקופת הנזק ביחס לתקופת הבסיס אשתקד (מתואם מגמה)</t>
  </si>
  <si>
    <t xml:space="preserve">שיעור השינוי בתקופה שקדמה לתקופת הנזק </t>
  </si>
  <si>
    <t>ינואר-פברואר ביחס לתקופה המקבילה אשתקד</t>
  </si>
  <si>
    <r>
      <t xml:space="preserve">שיעור </t>
    </r>
    <r>
      <rPr>
        <u/>
        <sz val="11"/>
        <color theme="1"/>
        <rFont val="Arial"/>
        <family val="2"/>
        <scheme val="minor"/>
      </rPr>
      <t>הירידה</t>
    </r>
    <r>
      <rPr>
        <sz val="11"/>
        <color theme="1"/>
        <rFont val="Arial"/>
        <family val="2"/>
        <charset val="177"/>
        <scheme val="minor"/>
      </rPr>
      <t xml:space="preserve"> ברווח התפעולי המזכה בפיצויים</t>
    </r>
  </si>
  <si>
    <r>
      <t xml:space="preserve">שיעור </t>
    </r>
    <r>
      <rPr>
        <u/>
        <sz val="11"/>
        <color theme="1"/>
        <rFont val="Arial"/>
        <family val="2"/>
        <scheme val="minor"/>
      </rPr>
      <t>הירידה</t>
    </r>
    <r>
      <rPr>
        <sz val="11"/>
        <color theme="1"/>
        <rFont val="Arial"/>
        <family val="2"/>
        <charset val="177"/>
        <scheme val="minor"/>
      </rPr>
      <t xml:space="preserve"> במחזור העסקאות המזכה בפיצויים</t>
    </r>
  </si>
  <si>
    <t>תנאי סף לעניין הזכאות לקבלת פיצויים</t>
  </si>
  <si>
    <t>שיעורי גבולות</t>
  </si>
  <si>
    <t>מס'</t>
  </si>
  <si>
    <t>חתימת העוסק</t>
  </si>
  <si>
    <t>שיעור השינוי בעסקאות (מתואם מגמה)</t>
  </si>
  <si>
    <t>סכום עסקאות בגידול תוצרת צמחית בשנת 2025</t>
  </si>
  <si>
    <t>השינוי ברווח התפעולי (בש"ח)</t>
  </si>
  <si>
    <t>תשומות שוטפות ביחס לתקופה המקבילה אשתקד</t>
  </si>
  <si>
    <t>שכר ברוטו ביחס לתקופה המקבילה אשתקד</t>
  </si>
  <si>
    <t>תקופת הנזק ביחס לתקופת המקבילה  אשתקד</t>
  </si>
  <si>
    <r>
      <t xml:space="preserve">הזכאות לפיצויים מתקיימת בירידה של מעל 25%: במחזורי העסקאות (מתואם מגמה) </t>
    </r>
    <r>
      <rPr>
        <i/>
        <u/>
        <sz val="11"/>
        <color theme="1"/>
        <rFont val="Arial"/>
        <family val="2"/>
        <scheme val="minor"/>
      </rPr>
      <t>או</t>
    </r>
    <r>
      <rPr>
        <sz val="11"/>
        <color theme="1"/>
        <rFont val="Arial"/>
        <family val="2"/>
        <scheme val="minor"/>
      </rPr>
      <t xml:space="preserve"> ברווח התפעולי</t>
    </r>
  </si>
  <si>
    <t>בשקלול תנאי הסף</t>
  </si>
  <si>
    <t xml:space="preserve">שיעור הפגיעה אינו מגיע לסף </t>
  </si>
  <si>
    <t>מעבר להפסד תפעולי יניב שיעור שינוי של מעל 100%</t>
  </si>
  <si>
    <t>תאריך מילוי הטופס</t>
  </si>
  <si>
    <t>הטופס יקלוט תאריך של יום מילוי הטופס - לא לפני ולא אחרי</t>
  </si>
  <si>
    <t>עסקאות בתקופה שקדמה לתקופת הנזק  (ינואר - פברואר)</t>
  </si>
  <si>
    <t>מחזור עסקאות מינימלי מתוצרת צמחית (ללא מע"מ)</t>
  </si>
  <si>
    <t>עסקאות מקומיות וייצוא בשנת 2025: מע"מ אפס, וכן תבלינים ופרחים</t>
  </si>
  <si>
    <t>עסקאות מקומיות וייצוא: מע"מ אפס, וכן תבלינים ופרחים</t>
  </si>
  <si>
    <t>חתימה וחותמת רו"ח או יועץ מס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</si>
</sst>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_ ;\-#,##0\ "/>
    <numFmt numFmtId="166" formatCode="_ * #,##0_ ;_ * \-#,##0_ ;_ * &quot;-&quot;??_ ;_ @_ "/>
  </numFmts>
  <fonts count="25" x14ac:knownFonts="1">
    <font>
      <sz val="11"/>
      <color theme="1"/>
      <name val="Arial"/>
      <family val="2"/>
      <charset val="177"/>
      <scheme val="minor"/>
    </font>
    <font>
      <sz val="11"/>
      <color theme="1"/>
      <name val="Arial"/>
      <family val="2"/>
      <scheme val="minor"/>
    </font>
    <font>
      <sz val="11"/>
      <color theme="1"/>
      <name val="Arial"/>
      <family val="2"/>
      <charset val="177"/>
      <scheme val="minor"/>
    </font>
    <font>
      <i/>
      <sz val="11"/>
      <color theme="1"/>
      <name val="Arial"/>
      <family val="2"/>
      <scheme val="minor"/>
    </font>
    <font>
      <sz val="11"/>
      <color theme="1"/>
      <name val="Arial"/>
      <family val="2"/>
      <scheme val="minor"/>
    </font>
    <font>
      <sz val="11"/>
      <color indexed="8"/>
      <name val="Arial"/>
      <family val="2"/>
    </font>
    <font>
      <sz val="12"/>
      <color indexed="8"/>
      <name val="Arial"/>
      <family val="2"/>
    </font>
    <font>
      <b/>
      <sz val="12"/>
      <color indexed="8"/>
      <name val="Arial"/>
      <family val="2"/>
    </font>
    <font>
      <b/>
      <sz val="11"/>
      <color indexed="8"/>
      <name val="Arial"/>
      <family val="2"/>
    </font>
    <font>
      <sz val="11"/>
      <color rgb="FF000000"/>
      <name val="Gisha"/>
      <family val="2"/>
    </font>
    <font>
      <sz val="8"/>
      <name val="Arial"/>
      <family val="2"/>
      <charset val="177"/>
      <scheme val="minor"/>
    </font>
    <font>
      <b/>
      <sz val="12"/>
      <color theme="0"/>
      <name val="Arial"/>
      <family val="2"/>
      <scheme val="minor"/>
    </font>
    <font>
      <b/>
      <i/>
      <sz val="12"/>
      <color theme="0"/>
      <name val="Arial"/>
      <family val="2"/>
      <scheme val="minor"/>
    </font>
    <font>
      <sz val="11"/>
      <color rgb="FF0070C0"/>
      <name val="Arial"/>
      <family val="2"/>
      <charset val="177"/>
      <scheme val="minor"/>
    </font>
    <font>
      <sz val="11"/>
      <name val="Arial"/>
      <family val="2"/>
      <charset val="177"/>
      <scheme val="minor"/>
    </font>
    <font>
      <sz val="11"/>
      <name val="Arial"/>
      <family val="2"/>
      <scheme val="minor"/>
    </font>
    <font>
      <i/>
      <sz val="12"/>
      <color theme="1"/>
      <name val="Arial"/>
      <family val="2"/>
      <scheme val="minor"/>
    </font>
    <font>
      <b/>
      <i/>
      <sz val="11"/>
      <name val="Arial"/>
      <family val="2"/>
      <scheme val="minor"/>
    </font>
    <font>
      <b/>
      <i/>
      <sz val="11"/>
      <color theme="1"/>
      <name val="Arial"/>
      <family val="2"/>
      <scheme val="minor"/>
    </font>
    <font>
      <i/>
      <u/>
      <sz val="11"/>
      <color theme="1"/>
      <name val="Arial"/>
      <family val="2"/>
      <scheme val="minor"/>
    </font>
    <font>
      <u/>
      <sz val="11"/>
      <color rgb="FF000000"/>
      <name val="Gisha"/>
      <family val="2"/>
    </font>
    <font>
      <u/>
      <sz val="11"/>
      <color theme="1"/>
      <name val="Arial"/>
      <family val="2"/>
      <scheme val="minor"/>
    </font>
    <font>
      <b/>
      <i/>
      <sz val="11"/>
      <color rgb="FFFF0000"/>
      <name val="Arial"/>
      <family val="2"/>
      <scheme val="minor"/>
    </font>
    <font>
      <b/>
      <sz val="12"/>
      <name val="Arial"/>
      <family val="2"/>
      <scheme val="minor"/>
    </font>
    <font>
      <b/>
      <i/>
      <sz val="12"/>
      <name val="Arial"/>
      <family val="2"/>
      <scheme val="minor"/>
    </font>
  </fonts>
  <fills count="15">
    <fill>
      <patternFill patternType="none"/>
    </fill>
    <fill>
      <patternFill patternType="gray125"/>
    </fill>
    <fill>
      <patternFill patternType="solid">
        <fgColor theme="0" tint="-4.9989318521683403E-2"/>
        <bgColor indexed="64"/>
      </patternFill>
    </fill>
    <fill>
      <gradientFill degree="90">
        <stop position="0">
          <color theme="0"/>
        </stop>
        <stop position="1">
          <color theme="4" tint="0.80001220740379042"/>
        </stop>
      </gradientFill>
    </fill>
    <fill>
      <patternFill patternType="solid">
        <fgColor theme="6"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FF99"/>
        <bgColor indexed="64"/>
      </patternFill>
    </fill>
    <fill>
      <patternFill patternType="solid">
        <fgColor theme="0" tint="-0.499984740745262"/>
        <bgColor indexed="64"/>
      </patternFill>
    </fill>
    <fill>
      <gradientFill degree="90">
        <stop position="0">
          <color theme="0"/>
        </stop>
        <stop position="1">
          <color theme="3" tint="0.74901577806939912"/>
        </stop>
      </gradientFill>
    </fill>
    <fill>
      <gradientFill degree="90">
        <stop position="0">
          <color theme="0"/>
        </stop>
        <stop position="1">
          <color theme="0" tint="-5.0965910824915313E-2"/>
        </stop>
      </gradientFill>
    </fill>
    <fill>
      <patternFill patternType="solid">
        <fgColor theme="3" tint="0.89999084444715716"/>
        <bgColor indexed="64"/>
      </patternFill>
    </fill>
    <fill>
      <patternFill patternType="solid">
        <fgColor theme="1"/>
        <bgColor indexed="64"/>
      </patternFill>
    </fill>
    <fill>
      <patternFill patternType="solid">
        <fgColor theme="0" tint="-0.14999847407452621"/>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medium">
        <color indexed="64"/>
      </top>
      <bottom/>
      <diagonal/>
    </border>
    <border>
      <left style="thin">
        <color indexed="64"/>
      </left>
      <right/>
      <top style="thin">
        <color indexed="64"/>
      </top>
      <bottom/>
      <diagonal/>
    </border>
    <border>
      <left style="medium">
        <color indexed="64"/>
      </left>
      <right/>
      <top style="medium">
        <color indexed="64"/>
      </top>
      <bottom/>
      <diagonal/>
    </border>
    <border>
      <left style="thin">
        <color theme="0"/>
      </left>
      <right style="thin">
        <color theme="0"/>
      </right>
      <top style="thin">
        <color indexed="64"/>
      </top>
      <bottom/>
      <diagonal/>
    </border>
    <border>
      <left style="thin">
        <color indexed="64"/>
      </left>
      <right style="thin">
        <color theme="0"/>
      </right>
      <top style="thin">
        <color theme="0"/>
      </top>
      <bottom/>
      <diagonal/>
    </border>
    <border>
      <left style="thin">
        <color theme="0"/>
      </left>
      <right style="thin">
        <color theme="0"/>
      </right>
      <top style="thin">
        <color theme="0"/>
      </top>
      <bottom/>
      <diagonal/>
    </border>
  </borders>
  <cellStyleXfs count="8">
    <xf numFmtId="0" fontId="0" fillId="0" borderId="0"/>
    <xf numFmtId="9" fontId="2" fillId="0" borderId="0" applyFont="0" applyFill="0" applyBorder="0" applyAlignment="0" applyProtection="0"/>
    <xf numFmtId="43" fontId="2" fillId="0" borderId="0" applyFont="0" applyFill="0" applyBorder="0" applyAlignment="0" applyProtection="0"/>
    <xf numFmtId="0" fontId="5" fillId="0" borderId="0"/>
    <xf numFmtId="0" fontId="6" fillId="0" borderId="4">
      <alignment horizontal="center" vertical="center" wrapText="1"/>
    </xf>
    <xf numFmtId="0" fontId="7" fillId="0" borderId="5">
      <alignment horizontal="center" vertical="center"/>
    </xf>
    <xf numFmtId="0" fontId="8" fillId="0" borderId="0"/>
    <xf numFmtId="9" fontId="5" fillId="0" borderId="0" applyFont="0" applyFill="0" applyBorder="0" applyAlignment="0" applyProtection="0"/>
  </cellStyleXfs>
  <cellXfs count="75">
    <xf numFmtId="0" fontId="0" fillId="0" borderId="0" xfId="0"/>
    <xf numFmtId="0" fontId="9" fillId="0" borderId="1" xfId="0" applyFont="1" applyBorder="1" applyAlignment="1">
      <alignment horizontal="right" vertical="center" readingOrder="1"/>
    </xf>
    <xf numFmtId="0" fontId="0" fillId="0" borderId="0" xfId="0" applyAlignment="1">
      <alignment horizontal="center"/>
    </xf>
    <xf numFmtId="0" fontId="0" fillId="0" borderId="0" xfId="0" applyAlignment="1">
      <alignment vertical="center" wrapText="1"/>
    </xf>
    <xf numFmtId="0" fontId="0" fillId="0" borderId="7" xfId="0" applyBorder="1"/>
    <xf numFmtId="0" fontId="15" fillId="5" borderId="0" xfId="0" applyFont="1" applyFill="1"/>
    <xf numFmtId="0" fontId="4" fillId="0" borderId="1" xfId="0" applyFont="1" applyBorder="1" applyAlignment="1">
      <alignment vertical="center"/>
    </xf>
    <xf numFmtId="3" fontId="15" fillId="0" borderId="1" xfId="0" applyNumberFormat="1" applyFont="1" applyBorder="1" applyAlignment="1">
      <alignment horizontal="center" vertical="center"/>
    </xf>
    <xf numFmtId="0" fontId="4" fillId="0" borderId="1" xfId="0" applyFont="1" applyBorder="1" applyAlignment="1">
      <alignment horizontal="right" vertical="center"/>
    </xf>
    <xf numFmtId="0" fontId="3" fillId="3" borderId="1" xfId="0" applyFont="1" applyFill="1" applyBorder="1" applyAlignment="1">
      <alignment horizontal="center" vertical="center"/>
    </xf>
    <xf numFmtId="9" fontId="0" fillId="0" borderId="0" xfId="1" applyFont="1"/>
    <xf numFmtId="0" fontId="9" fillId="5" borderId="1" xfId="0" applyFont="1" applyFill="1" applyBorder="1" applyAlignment="1">
      <alignment horizontal="right" vertical="center" readingOrder="1"/>
    </xf>
    <xf numFmtId="0" fontId="11" fillId="8" borderId="3" xfId="0" applyFont="1" applyFill="1" applyBorder="1" applyAlignment="1">
      <alignment horizontal="center" vertical="center"/>
    </xf>
    <xf numFmtId="0" fontId="11" fillId="8" borderId="16" xfId="0" applyFont="1" applyFill="1" applyBorder="1" applyAlignment="1">
      <alignment horizontal="center" vertical="center" wrapText="1"/>
    </xf>
    <xf numFmtId="0" fontId="11" fillId="8" borderId="17" xfId="0" applyFont="1" applyFill="1" applyBorder="1" applyAlignment="1">
      <alignment vertical="center"/>
    </xf>
    <xf numFmtId="0" fontId="11" fillId="8" borderId="18" xfId="0" applyFont="1" applyFill="1" applyBorder="1" applyAlignment="1">
      <alignment horizontal="center" vertical="center" wrapText="1"/>
    </xf>
    <xf numFmtId="0" fontId="12" fillId="8" borderId="18" xfId="0" applyFont="1" applyFill="1" applyBorder="1" applyAlignment="1">
      <alignment horizontal="center" vertical="center"/>
    </xf>
    <xf numFmtId="9" fontId="4" fillId="0" borderId="1" xfId="1" applyFont="1" applyFill="1" applyBorder="1" applyAlignment="1">
      <alignment horizontal="right" vertical="center"/>
    </xf>
    <xf numFmtId="0" fontId="0" fillId="0" borderId="1" xfId="0" applyBorder="1" applyAlignment="1">
      <alignment vertical="center" wrapText="1"/>
    </xf>
    <xf numFmtId="0" fontId="17" fillId="0" borderId="1" xfId="0" applyFont="1" applyBorder="1" applyAlignment="1">
      <alignment vertical="center"/>
    </xf>
    <xf numFmtId="0" fontId="9" fillId="0" borderId="1" xfId="0" applyFont="1" applyBorder="1" applyAlignment="1">
      <alignment horizontal="right" vertical="center" readingOrder="2"/>
    </xf>
    <xf numFmtId="0" fontId="4" fillId="10" borderId="1" xfId="0" applyFont="1" applyFill="1" applyBorder="1" applyAlignment="1">
      <alignment horizontal="right" vertical="center"/>
    </xf>
    <xf numFmtId="0" fontId="16" fillId="9" borderId="1" xfId="0" applyFont="1" applyFill="1" applyBorder="1" applyAlignment="1">
      <alignment vertical="center" wrapText="1"/>
    </xf>
    <xf numFmtId="0" fontId="17" fillId="0" borderId="1" xfId="0" applyFont="1" applyBorder="1" applyAlignment="1">
      <alignment horizontal="right" vertical="center" wrapText="1"/>
    </xf>
    <xf numFmtId="3" fontId="17" fillId="0" borderId="1" xfId="0" applyNumberFormat="1" applyFont="1" applyBorder="1" applyAlignment="1">
      <alignment horizontal="center" vertical="center"/>
    </xf>
    <xf numFmtId="0" fontId="0" fillId="11" borderId="1" xfId="0" applyFill="1" applyBorder="1" applyAlignment="1">
      <alignment horizontal="center"/>
    </xf>
    <xf numFmtId="0" fontId="22" fillId="4" borderId="1" xfId="0" applyFont="1" applyFill="1" applyBorder="1" applyAlignment="1">
      <alignment horizontal="center" vertical="center"/>
    </xf>
    <xf numFmtId="0" fontId="14" fillId="12" borderId="1" xfId="0" applyFont="1" applyFill="1" applyBorder="1" applyAlignment="1">
      <alignment horizontal="center"/>
    </xf>
    <xf numFmtId="0" fontId="0" fillId="12" borderId="0" xfId="0" applyFill="1"/>
    <xf numFmtId="0" fontId="13" fillId="12" borderId="1" xfId="0" applyFont="1" applyFill="1" applyBorder="1"/>
    <xf numFmtId="166" fontId="0" fillId="12" borderId="1" xfId="2" applyNumberFormat="1" applyFont="1" applyFill="1" applyBorder="1"/>
    <xf numFmtId="0" fontId="0" fillId="12" borderId="1" xfId="0" applyFill="1" applyBorder="1"/>
    <xf numFmtId="3" fontId="0" fillId="12" borderId="1" xfId="0" applyNumberFormat="1" applyFill="1" applyBorder="1"/>
    <xf numFmtId="166" fontId="0" fillId="12" borderId="1" xfId="0" applyNumberFormat="1" applyFill="1" applyBorder="1"/>
    <xf numFmtId="0" fontId="23" fillId="13" borderId="1" xfId="0" applyFont="1" applyFill="1" applyBorder="1" applyAlignment="1">
      <alignment horizontal="right" vertical="center" wrapText="1"/>
    </xf>
    <xf numFmtId="0" fontId="24" fillId="13" borderId="1" xfId="0" applyFont="1" applyFill="1" applyBorder="1" applyAlignment="1">
      <alignment horizontal="right" vertical="center" wrapText="1"/>
    </xf>
    <xf numFmtId="0" fontId="23" fillId="2" borderId="1" xfId="0" applyFont="1" applyFill="1" applyBorder="1" applyAlignment="1">
      <alignment horizontal="right" vertical="center" wrapText="1"/>
    </xf>
    <xf numFmtId="0" fontId="0" fillId="2" borderId="6" xfId="0" applyFill="1" applyBorder="1"/>
    <xf numFmtId="14" fontId="0" fillId="2" borderId="7" xfId="0" applyNumberFormat="1" applyFill="1" applyBorder="1" applyAlignment="1">
      <alignment horizontal="center"/>
    </xf>
    <xf numFmtId="0" fontId="0" fillId="11" borderId="3" xfId="0" applyFill="1" applyBorder="1"/>
    <xf numFmtId="14" fontId="0" fillId="11" borderId="2" xfId="0" applyNumberFormat="1" applyFill="1" applyBorder="1"/>
    <xf numFmtId="9" fontId="0" fillId="14" borderId="1" xfId="0" applyNumberFormat="1" applyFill="1" applyBorder="1" applyAlignment="1">
      <alignment horizontal="center"/>
    </xf>
    <xf numFmtId="0" fontId="1" fillId="0" borderId="1" xfId="0" applyFont="1" applyBorder="1" applyAlignment="1">
      <alignment vertical="center" wrapText="1"/>
    </xf>
    <xf numFmtId="0" fontId="1" fillId="10" borderId="1" xfId="0" applyFont="1" applyFill="1" applyBorder="1" applyAlignment="1">
      <alignment horizontal="right" vertical="center"/>
    </xf>
    <xf numFmtId="3" fontId="15" fillId="7" borderId="1" xfId="0" applyNumberFormat="1" applyFont="1" applyFill="1" applyBorder="1" applyAlignment="1" applyProtection="1">
      <alignment horizontal="center" vertical="center"/>
      <protection locked="0"/>
    </xf>
    <xf numFmtId="0" fontId="23" fillId="2" borderId="3"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16" fillId="9" borderId="6"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7" xfId="0" applyFont="1" applyFill="1" applyBorder="1" applyAlignment="1">
      <alignment horizontal="center" vertical="center" wrapText="1"/>
    </xf>
    <xf numFmtId="3" fontId="4" fillId="0" borderId="6" xfId="0" applyNumberFormat="1" applyFont="1" applyBorder="1" applyAlignment="1">
      <alignment horizontal="center" vertical="center"/>
    </xf>
    <xf numFmtId="3" fontId="4" fillId="0" borderId="7" xfId="0" applyNumberFormat="1" applyFont="1" applyBorder="1" applyAlignment="1">
      <alignment horizontal="center" vertical="center"/>
    </xf>
    <xf numFmtId="0" fontId="4" fillId="10" borderId="3" xfId="0" applyFont="1" applyFill="1" applyBorder="1" applyAlignment="1">
      <alignment horizontal="right" vertical="center" wrapText="1"/>
    </xf>
    <xf numFmtId="0" fontId="4" fillId="10" borderId="2" xfId="0" applyFont="1" applyFill="1" applyBorder="1" applyAlignment="1">
      <alignment horizontal="right" vertical="center" wrapText="1"/>
    </xf>
    <xf numFmtId="0" fontId="4" fillId="10" borderId="3" xfId="0" applyFont="1" applyFill="1" applyBorder="1" applyAlignment="1">
      <alignment horizontal="right" vertical="center"/>
    </xf>
    <xf numFmtId="0" fontId="4" fillId="10" borderId="8" xfId="0" applyFont="1" applyFill="1" applyBorder="1" applyAlignment="1">
      <alignment horizontal="right" vertical="center"/>
    </xf>
    <xf numFmtId="0" fontId="4" fillId="10" borderId="2" xfId="0" applyFont="1" applyFill="1" applyBorder="1" applyAlignment="1">
      <alignment horizontal="right" vertical="center"/>
    </xf>
    <xf numFmtId="9" fontId="20" fillId="0" borderId="1" xfId="0" applyNumberFormat="1" applyFont="1" applyBorder="1" applyAlignment="1">
      <alignment horizontal="center" vertical="center" readingOrder="1"/>
    </xf>
    <xf numFmtId="164" fontId="4" fillId="0" borderId="1" xfId="1" quotePrefix="1" applyNumberFormat="1" applyFont="1" applyFill="1" applyBorder="1" applyAlignment="1">
      <alignment horizontal="center" vertical="center"/>
    </xf>
    <xf numFmtId="9" fontId="20" fillId="5" borderId="1" xfId="0" applyNumberFormat="1" applyFont="1" applyFill="1" applyBorder="1" applyAlignment="1">
      <alignment horizontal="center" vertical="center" readingOrder="1"/>
    </xf>
    <xf numFmtId="165" fontId="23" fillId="13" borderId="6" xfId="2" applyNumberFormat="1" applyFont="1" applyFill="1" applyBorder="1" applyAlignment="1">
      <alignment horizontal="center" vertical="center"/>
    </xf>
    <xf numFmtId="165" fontId="23" fillId="13" borderId="7" xfId="2" applyNumberFormat="1" applyFont="1" applyFill="1" applyBorder="1" applyAlignment="1">
      <alignment horizontal="center" vertical="center"/>
    </xf>
    <xf numFmtId="164" fontId="18" fillId="0" borderId="1" xfId="1" applyNumberFormat="1" applyFont="1" applyFill="1" applyBorder="1" applyAlignment="1">
      <alignment horizontal="center" vertical="center"/>
    </xf>
    <xf numFmtId="0" fontId="0" fillId="4" borderId="15" xfId="0" applyFill="1" applyBorder="1" applyAlignment="1">
      <alignment horizontal="right" wrapText="1"/>
    </xf>
    <xf numFmtId="0" fontId="0" fillId="4" borderId="13" xfId="0" applyFill="1" applyBorder="1" applyAlignment="1">
      <alignment horizontal="right" wrapText="1"/>
    </xf>
    <xf numFmtId="0" fontId="0" fillId="2" borderId="1" xfId="0" applyFill="1" applyBorder="1" applyAlignment="1">
      <alignment horizontal="right" vertical="center" wrapText="1"/>
    </xf>
    <xf numFmtId="164" fontId="18" fillId="5" borderId="1" xfId="1" applyNumberFormat="1" applyFont="1" applyFill="1" applyBorder="1" applyAlignment="1">
      <alignment horizontal="center" vertical="center"/>
    </xf>
    <xf numFmtId="3" fontId="15" fillId="7" borderId="1" xfId="0" applyNumberFormat="1" applyFont="1" applyFill="1" applyBorder="1" applyAlignment="1" applyProtection="1">
      <alignment horizontal="center" vertical="center"/>
      <protection locked="0"/>
    </xf>
    <xf numFmtId="0" fontId="0" fillId="6" borderId="14" xfId="0" applyFill="1" applyBorder="1" applyAlignment="1">
      <alignment horizontal="center" vertical="center" wrapText="1"/>
    </xf>
    <xf numFmtId="0" fontId="0" fillId="6" borderId="12" xfId="0" applyFill="1" applyBorder="1" applyAlignment="1">
      <alignment horizontal="center" vertical="center" wrapText="1"/>
    </xf>
    <xf numFmtId="0" fontId="0" fillId="6" borderId="9" xfId="0" applyFill="1" applyBorder="1" applyAlignment="1">
      <alignment horizontal="center" vertical="center" wrapText="1"/>
    </xf>
    <xf numFmtId="0" fontId="0" fillId="6" borderId="11" xfId="0" applyFill="1" applyBorder="1" applyAlignment="1">
      <alignment horizontal="center" vertical="center" wrapText="1"/>
    </xf>
    <xf numFmtId="3" fontId="19" fillId="0" borderId="1" xfId="0" applyNumberFormat="1" applyFont="1" applyBorder="1" applyAlignment="1">
      <alignment horizontal="center" vertical="center"/>
    </xf>
    <xf numFmtId="164" fontId="21" fillId="0" borderId="1" xfId="1" applyNumberFormat="1" applyFont="1" applyFill="1" applyBorder="1" applyAlignment="1">
      <alignment horizontal="center" vertical="center"/>
    </xf>
  </cellXfs>
  <cellStyles count="8">
    <cellStyle name="Comma" xfId="2" builtinId="3"/>
    <cellStyle name="HederStyle_" xfId="6" xr:uid="{4112AA0D-DC35-44B3-A4A4-5C2B224B68B5}"/>
    <cellStyle name="HederStyleNoWrap" xfId="5" xr:uid="{2D8C9894-9333-42EE-BC07-E902F296AC1F}"/>
    <cellStyle name="Normal" xfId="0" builtinId="0"/>
    <cellStyle name="Normal 2" xfId="3" xr:uid="{BB5E82CD-226B-4452-AD3A-5D8D8DD34396}"/>
    <cellStyle name="Percent" xfId="1" builtinId="5"/>
    <cellStyle name="Percent 2" xfId="7" xr:uid="{E94080D3-C2A9-49CD-B308-855CD99729A5}"/>
    <cellStyle name="regularStyle" xfId="4" xr:uid="{64242871-7A0A-45A8-A88E-765F8ADD7C73}"/>
  </cellStyles>
  <dxfs count="3">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4DE87-FC08-4780-BFB7-8A0F6A9F2E7A}">
  <sheetPr codeName="גיליון1"/>
  <dimension ref="A1:I45"/>
  <sheetViews>
    <sheetView rightToLeft="1" tabSelected="1" topLeftCell="B1" zoomScale="85" zoomScaleNormal="85" workbookViewId="0">
      <selection activeCell="E44" sqref="E44"/>
    </sheetView>
  </sheetViews>
  <sheetFormatPr defaultRowHeight="14.25" x14ac:dyDescent="0.2"/>
  <cols>
    <col min="1" max="1" width="4.875" style="2" hidden="1" customWidth="1"/>
    <col min="2" max="2" width="42.75" bestFit="1" customWidth="1"/>
    <col min="3" max="3" width="14.125" customWidth="1"/>
    <col min="4" max="4" width="14.875" customWidth="1"/>
    <col min="5" max="5" width="75.25" bestFit="1" customWidth="1"/>
    <col min="6" max="6" width="13.875" customWidth="1"/>
    <col min="7" max="7" width="57" customWidth="1"/>
    <col min="8" max="8" width="26.375" customWidth="1"/>
    <col min="9" max="9" width="4.125" customWidth="1"/>
  </cols>
  <sheetData>
    <row r="1" spans="1:9" ht="31.5" customHeight="1" x14ac:dyDescent="0.2">
      <c r="A1" s="12" t="s">
        <v>54</v>
      </c>
      <c r="B1" s="14" t="s">
        <v>12</v>
      </c>
      <c r="C1" s="13">
        <v>2025</v>
      </c>
      <c r="D1" s="15">
        <v>2026</v>
      </c>
      <c r="E1" s="16" t="s">
        <v>2</v>
      </c>
      <c r="G1" s="64" t="s">
        <v>1</v>
      </c>
      <c r="H1" s="65"/>
      <c r="I1" s="4"/>
    </row>
    <row r="2" spans="1:9" ht="22.9" customHeight="1" x14ac:dyDescent="0.2">
      <c r="A2" s="48" t="s">
        <v>15</v>
      </c>
      <c r="B2" s="49"/>
      <c r="C2" s="49"/>
      <c r="D2" s="50"/>
      <c r="E2" s="22" t="s">
        <v>42</v>
      </c>
    </row>
    <row r="3" spans="1:9" ht="23.25" customHeight="1" x14ac:dyDescent="0.2">
      <c r="A3" s="9">
        <v>1</v>
      </c>
      <c r="B3" s="42" t="s">
        <v>68</v>
      </c>
      <c r="C3" s="44">
        <v>1200000</v>
      </c>
      <c r="D3" s="44">
        <v>1200000</v>
      </c>
      <c r="E3" s="21" t="s">
        <v>49</v>
      </c>
      <c r="G3" s="66" t="s">
        <v>0</v>
      </c>
      <c r="H3" s="66"/>
    </row>
    <row r="4" spans="1:9" ht="23.25" customHeight="1" x14ac:dyDescent="0.2">
      <c r="A4" s="9">
        <v>2</v>
      </c>
      <c r="B4" s="6" t="s">
        <v>48</v>
      </c>
      <c r="C4" s="67">
        <f>(D3/C3-1)</f>
        <v>0</v>
      </c>
      <c r="D4" s="67"/>
      <c r="E4" s="21" t="s">
        <v>25</v>
      </c>
      <c r="G4" s="66"/>
      <c r="H4" s="66"/>
    </row>
    <row r="5" spans="1:9" ht="23.25" customHeight="1" x14ac:dyDescent="0.2">
      <c r="A5" s="9">
        <v>3</v>
      </c>
      <c r="B5" s="6" t="s">
        <v>20</v>
      </c>
      <c r="C5" s="44">
        <v>1200000</v>
      </c>
      <c r="D5" s="44">
        <v>1200000</v>
      </c>
      <c r="E5" s="21" t="s">
        <v>46</v>
      </c>
      <c r="G5" s="66"/>
      <c r="H5" s="66"/>
    </row>
    <row r="6" spans="1:9" ht="23.25" customHeight="1" x14ac:dyDescent="0.2">
      <c r="A6" s="9">
        <v>4</v>
      </c>
      <c r="B6" s="6" t="s">
        <v>21</v>
      </c>
      <c r="C6" s="7">
        <f>C5*(C4+1)</f>
        <v>1200000</v>
      </c>
      <c r="D6" s="7">
        <f>D5</f>
        <v>1200000</v>
      </c>
      <c r="E6" s="21" t="s">
        <v>45</v>
      </c>
      <c r="G6" s="66"/>
      <c r="H6" s="66"/>
    </row>
    <row r="7" spans="1:9" ht="23.25" customHeight="1" x14ac:dyDescent="0.2">
      <c r="A7" s="9">
        <v>5</v>
      </c>
      <c r="B7" s="17" t="s">
        <v>56</v>
      </c>
      <c r="C7" s="63">
        <f>+D6/C6-1</f>
        <v>0</v>
      </c>
      <c r="D7" s="63"/>
      <c r="E7" s="21" t="s">
        <v>47</v>
      </c>
      <c r="F7" s="3"/>
      <c r="G7" s="66"/>
      <c r="H7" s="66"/>
    </row>
    <row r="8" spans="1:9" ht="30.4" customHeight="1" x14ac:dyDescent="0.2">
      <c r="A8" s="9"/>
      <c r="B8" s="48" t="s">
        <v>16</v>
      </c>
      <c r="C8" s="49"/>
      <c r="D8" s="50"/>
      <c r="E8" s="22" t="s">
        <v>42</v>
      </c>
    </row>
    <row r="9" spans="1:9" ht="23.25" customHeight="1" x14ac:dyDescent="0.2">
      <c r="A9" s="9">
        <v>6</v>
      </c>
      <c r="B9" s="18" t="s">
        <v>57</v>
      </c>
      <c r="C9" s="68">
        <v>600000</v>
      </c>
      <c r="D9" s="68"/>
      <c r="E9" s="43" t="s">
        <v>71</v>
      </c>
    </row>
    <row r="10" spans="1:9" ht="23.25" customHeight="1" x14ac:dyDescent="0.2">
      <c r="A10" s="9">
        <v>7</v>
      </c>
      <c r="B10" s="6" t="s">
        <v>22</v>
      </c>
      <c r="C10" s="44">
        <v>900000</v>
      </c>
      <c r="D10" s="44">
        <v>600000</v>
      </c>
      <c r="E10" s="21" t="s">
        <v>59</v>
      </c>
      <c r="G10" s="69" t="s">
        <v>14</v>
      </c>
      <c r="H10" s="70"/>
    </row>
    <row r="11" spans="1:9" ht="23.25" customHeight="1" x14ac:dyDescent="0.2">
      <c r="A11" s="9">
        <v>8</v>
      </c>
      <c r="B11" s="17" t="s">
        <v>23</v>
      </c>
      <c r="C11" s="44">
        <v>390000</v>
      </c>
      <c r="D11" s="44">
        <v>860000</v>
      </c>
      <c r="E11" s="21" t="s">
        <v>60</v>
      </c>
      <c r="G11" s="71"/>
      <c r="H11" s="72"/>
    </row>
    <row r="12" spans="1:9" ht="23.25" customHeight="1" x14ac:dyDescent="0.2">
      <c r="A12" s="9">
        <v>9</v>
      </c>
      <c r="B12" s="19" t="s">
        <v>13</v>
      </c>
      <c r="C12" s="24">
        <f>+C5-C10-C11</f>
        <v>-90000</v>
      </c>
      <c r="D12" s="24">
        <f>+D5-D10-D11</f>
        <v>-260000</v>
      </c>
      <c r="E12" s="21" t="s">
        <v>24</v>
      </c>
      <c r="G12" s="71"/>
      <c r="H12" s="72"/>
    </row>
    <row r="13" spans="1:9" ht="23.25" customHeight="1" x14ac:dyDescent="0.2">
      <c r="A13" s="9">
        <v>10</v>
      </c>
      <c r="B13" s="6" t="s">
        <v>58</v>
      </c>
      <c r="C13" s="51">
        <f>+D12-C12</f>
        <v>-170000</v>
      </c>
      <c r="D13" s="52"/>
      <c r="E13" s="21" t="s">
        <v>61</v>
      </c>
    </row>
    <row r="14" spans="1:9" ht="23.25" customHeight="1" x14ac:dyDescent="0.2">
      <c r="A14" s="9"/>
      <c r="B14" s="23" t="str">
        <f>"האם קיימת ירידה של לפחות "&amp;TEXT(C18,"##%")&amp;" ברווח התפעולי"</f>
        <v>האם קיימת ירידה של לפחות 25% ברווח התפעולי</v>
      </c>
      <c r="C14" s="59" t="str">
        <f>IF(D12&gt;=C12,"לא",IF(IFERROR(D12/ABS(C12)-1,-1)&lt;-C18,"כן","לא"))</f>
        <v>כן</v>
      </c>
      <c r="D14" s="59"/>
      <c r="E14" s="21"/>
    </row>
    <row r="15" spans="1:9" ht="23.25" customHeight="1" x14ac:dyDescent="0.2">
      <c r="A15" s="9"/>
      <c r="B15" s="48" t="s">
        <v>52</v>
      </c>
      <c r="C15" s="49"/>
      <c r="D15" s="50"/>
      <c r="E15" s="22" t="s">
        <v>42</v>
      </c>
    </row>
    <row r="16" spans="1:9" ht="23.25" customHeight="1" x14ac:dyDescent="0.2">
      <c r="A16" s="9">
        <v>12</v>
      </c>
      <c r="B16" s="18" t="s">
        <v>69</v>
      </c>
      <c r="C16" s="51">
        <v>250000</v>
      </c>
      <c r="D16" s="52"/>
      <c r="E16" s="43" t="s">
        <v>70</v>
      </c>
    </row>
    <row r="17" spans="1:9" ht="23.25" customHeight="1" x14ac:dyDescent="0.2">
      <c r="A17" s="9">
        <v>13</v>
      </c>
      <c r="B17" s="18" t="s">
        <v>51</v>
      </c>
      <c r="C17" s="74">
        <v>0.25</v>
      </c>
      <c r="D17" s="74"/>
      <c r="E17" s="53" t="s">
        <v>62</v>
      </c>
    </row>
    <row r="18" spans="1:9" ht="23.25" customHeight="1" x14ac:dyDescent="0.2">
      <c r="A18" s="9">
        <v>14</v>
      </c>
      <c r="B18" s="18" t="s">
        <v>50</v>
      </c>
      <c r="C18" s="74">
        <v>0.25</v>
      </c>
      <c r="D18" s="74"/>
      <c r="E18" s="54"/>
      <c r="G18" t="s">
        <v>19</v>
      </c>
      <c r="I18" s="5"/>
    </row>
    <row r="19" spans="1:9" ht="23.25" customHeight="1" x14ac:dyDescent="0.2">
      <c r="A19" s="9">
        <v>15</v>
      </c>
      <c r="B19" s="23" t="s">
        <v>26</v>
      </c>
      <c r="C19" s="59" t="str">
        <f>IF(AND(C16&lt;C9,C12&gt;D12,C13&lt;0,OR(C7&lt;-C17,C14="כן")), "כן", "לא")</f>
        <v>כן</v>
      </c>
      <c r="D19" s="59"/>
      <c r="E19" s="21" t="s">
        <v>63</v>
      </c>
    </row>
    <row r="20" spans="1:9" ht="22.5" customHeight="1" x14ac:dyDescent="0.2">
      <c r="A20" s="9"/>
      <c r="B20" s="22" t="s">
        <v>41</v>
      </c>
      <c r="C20" s="48" t="s">
        <v>18</v>
      </c>
      <c r="D20" s="50"/>
      <c r="E20" s="22" t="s">
        <v>42</v>
      </c>
      <c r="G20" s="25" t="s">
        <v>53</v>
      </c>
    </row>
    <row r="21" spans="1:9" ht="23.25" customHeight="1" x14ac:dyDescent="0.2">
      <c r="A21" s="9">
        <v>16</v>
      </c>
      <c r="B21" s="20" t="s">
        <v>31</v>
      </c>
      <c r="C21" s="58">
        <v>0</v>
      </c>
      <c r="D21" s="58"/>
      <c r="E21" s="21" t="s">
        <v>64</v>
      </c>
      <c r="G21" s="41">
        <v>0.25</v>
      </c>
    </row>
    <row r="22" spans="1:9" ht="23.25" customHeight="1" x14ac:dyDescent="0.2">
      <c r="A22" s="9">
        <v>17</v>
      </c>
      <c r="B22" s="11" t="s">
        <v>36</v>
      </c>
      <c r="C22" s="60">
        <v>0.6</v>
      </c>
      <c r="D22" s="60"/>
      <c r="E22" s="55" t="s">
        <v>35</v>
      </c>
      <c r="F22" s="10"/>
      <c r="G22" s="41">
        <v>0.35</v>
      </c>
    </row>
    <row r="23" spans="1:9" ht="23.25" customHeight="1" x14ac:dyDescent="0.2">
      <c r="A23" s="9">
        <v>18</v>
      </c>
      <c r="B23" s="1" t="s">
        <v>37</v>
      </c>
      <c r="C23" s="58">
        <v>0.7</v>
      </c>
      <c r="D23" s="58"/>
      <c r="E23" s="56"/>
      <c r="G23" s="41">
        <v>0.5</v>
      </c>
    </row>
    <row r="24" spans="1:9" ht="23.25" customHeight="1" x14ac:dyDescent="0.2">
      <c r="A24" s="9">
        <v>19</v>
      </c>
      <c r="B24" s="1" t="s">
        <v>38</v>
      </c>
      <c r="C24" s="58">
        <v>0.8</v>
      </c>
      <c r="D24" s="58"/>
      <c r="E24" s="56"/>
      <c r="G24" s="41">
        <v>0.7</v>
      </c>
    </row>
    <row r="25" spans="1:9" ht="23.25" customHeight="1" x14ac:dyDescent="0.2">
      <c r="A25" s="9">
        <v>20</v>
      </c>
      <c r="B25" s="1" t="s">
        <v>39</v>
      </c>
      <c r="C25" s="58">
        <v>0.9</v>
      </c>
      <c r="D25" s="58"/>
      <c r="E25" s="57"/>
      <c r="G25" s="41">
        <v>0.9</v>
      </c>
    </row>
    <row r="26" spans="1:9" ht="23.25" customHeight="1" x14ac:dyDescent="0.2">
      <c r="A26" s="9">
        <v>21</v>
      </c>
      <c r="B26" s="1" t="s">
        <v>40</v>
      </c>
      <c r="C26" s="58">
        <v>0.95</v>
      </c>
      <c r="D26" s="58"/>
      <c r="E26" s="21" t="s">
        <v>65</v>
      </c>
    </row>
    <row r="27" spans="1:9" ht="23.25" customHeight="1" x14ac:dyDescent="0.2">
      <c r="A27" s="9"/>
      <c r="B27" s="48" t="s">
        <v>34</v>
      </c>
      <c r="C27" s="49"/>
      <c r="D27" s="50"/>
      <c r="E27" s="22" t="s">
        <v>43</v>
      </c>
      <c r="G27" s="39" t="s">
        <v>67</v>
      </c>
    </row>
    <row r="28" spans="1:9" ht="23.25" customHeight="1" x14ac:dyDescent="0.2">
      <c r="A28" s="9">
        <v>22</v>
      </c>
      <c r="B28" s="6" t="s">
        <v>29</v>
      </c>
      <c r="C28" s="73">
        <v>20000</v>
      </c>
      <c r="D28" s="73"/>
      <c r="E28" s="21" t="s">
        <v>27</v>
      </c>
      <c r="G28" s="40">
        <f ca="1">TODAY()</f>
        <v>46231</v>
      </c>
    </row>
    <row r="29" spans="1:9" ht="23.25" customHeight="1" x14ac:dyDescent="0.2">
      <c r="A29" s="9">
        <v>23</v>
      </c>
      <c r="B29" s="6" t="s">
        <v>30</v>
      </c>
      <c r="C29" s="73">
        <v>600000</v>
      </c>
      <c r="D29" s="73"/>
      <c r="E29" s="21" t="s">
        <v>28</v>
      </c>
    </row>
    <row r="30" spans="1:9" ht="23.25" customHeight="1" x14ac:dyDescent="0.2">
      <c r="A30" s="9">
        <v>25</v>
      </c>
      <c r="B30" s="8" t="s">
        <v>33</v>
      </c>
      <c r="C30" s="63">
        <f>+IF(ABS(D12/C12-1)&lt;=$C$18,C21,IF(ABS(D12/C12-1)&lt;$G$22,C22,IF(ABS(D12/C12-1)&lt;$G$23,C23,IF(ABS(D12/C12-1)&lt;$G$24,C24,IF(ABS(D12/C12-1)&lt;$G$25,C25,C26)))))</f>
        <v>0.95</v>
      </c>
      <c r="D30" s="63"/>
      <c r="E30" s="21" t="s">
        <v>17</v>
      </c>
      <c r="G30" s="5"/>
      <c r="H30" s="5"/>
      <c r="I30" s="5"/>
    </row>
    <row r="31" spans="1:9" ht="23.25" customHeight="1" x14ac:dyDescent="0.2">
      <c r="A31" s="26"/>
      <c r="B31" s="34" t="s">
        <v>32</v>
      </c>
      <c r="C31" s="61">
        <f>IF(C19="לא",0,1)*IF(+MIN(ABS(C30*C13),C29)&lt;C28,0,+MIN(ABS(C30*C13),C29))</f>
        <v>161500</v>
      </c>
      <c r="D31" s="62"/>
      <c r="E31" s="35" t="s">
        <v>44</v>
      </c>
    </row>
    <row r="32" spans="1:9" ht="32.65" hidden="1" customHeight="1" x14ac:dyDescent="0.2"/>
    <row r="33" spans="2:6" hidden="1" x14ac:dyDescent="0.2">
      <c r="B33" s="27" t="s">
        <v>11</v>
      </c>
      <c r="C33" s="27"/>
      <c r="D33" s="27"/>
      <c r="E33" s="27"/>
      <c r="F33" s="28"/>
    </row>
    <row r="34" spans="2:6" hidden="1" x14ac:dyDescent="0.2">
      <c r="B34" s="29" t="s">
        <v>3</v>
      </c>
      <c r="C34" s="29" t="s">
        <v>4</v>
      </c>
      <c r="D34" s="29" t="s">
        <v>5</v>
      </c>
      <c r="E34" s="29" t="s">
        <v>9</v>
      </c>
      <c r="F34" s="28"/>
    </row>
    <row r="35" spans="2:6" hidden="1" x14ac:dyDescent="0.2">
      <c r="B35" s="30">
        <v>100000000</v>
      </c>
      <c r="C35" s="31" t="s">
        <v>6</v>
      </c>
      <c r="D35" s="32">
        <v>600000</v>
      </c>
      <c r="E35" s="31"/>
      <c r="F35" s="28"/>
    </row>
    <row r="36" spans="2:6" hidden="1" x14ac:dyDescent="0.2">
      <c r="B36" s="30">
        <v>300000000</v>
      </c>
      <c r="C36" s="31" t="s">
        <v>7</v>
      </c>
      <c r="D36" s="33">
        <v>600000</v>
      </c>
      <c r="E36" s="31" t="s">
        <v>10</v>
      </c>
      <c r="F36" s="28"/>
    </row>
    <row r="37" spans="2:6" hidden="1" x14ac:dyDescent="0.2">
      <c r="B37" s="30">
        <v>400000000</v>
      </c>
      <c r="C37" s="31" t="s">
        <v>8</v>
      </c>
      <c r="D37" s="32">
        <v>1200000</v>
      </c>
      <c r="E37" s="31"/>
      <c r="F37" s="28"/>
    </row>
    <row r="40" spans="2:6" ht="15.75" x14ac:dyDescent="0.2">
      <c r="B40" s="36" t="s">
        <v>55</v>
      </c>
      <c r="E40" s="36" t="s">
        <v>72</v>
      </c>
    </row>
    <row r="41" spans="2:6" ht="15.75" customHeight="1" x14ac:dyDescent="0.2">
      <c r="B41" s="45"/>
      <c r="E41" s="45"/>
    </row>
    <row r="42" spans="2:6" ht="15.75" customHeight="1" x14ac:dyDescent="0.2">
      <c r="B42" s="46"/>
      <c r="E42" s="46"/>
    </row>
    <row r="43" spans="2:6" ht="15.75" customHeight="1" x14ac:dyDescent="0.2">
      <c r="B43" s="47"/>
      <c r="E43" s="47"/>
    </row>
    <row r="45" spans="2:6" ht="24" customHeight="1" x14ac:dyDescent="0.2">
      <c r="C45" s="37" t="s">
        <v>66</v>
      </c>
      <c r="D45" s="38">
        <v>46187</v>
      </c>
    </row>
  </sheetData>
  <mergeCells count="31">
    <mergeCell ref="C30:D30"/>
    <mergeCell ref="G1:H1"/>
    <mergeCell ref="G3:H7"/>
    <mergeCell ref="C7:D7"/>
    <mergeCell ref="C4:D4"/>
    <mergeCell ref="A2:D2"/>
    <mergeCell ref="B27:D27"/>
    <mergeCell ref="C16:D16"/>
    <mergeCell ref="C9:D9"/>
    <mergeCell ref="G10:H12"/>
    <mergeCell ref="C29:D29"/>
    <mergeCell ref="C28:D28"/>
    <mergeCell ref="C17:D17"/>
    <mergeCell ref="C18:D18"/>
    <mergeCell ref="C14:D14"/>
    <mergeCell ref="B41:B43"/>
    <mergeCell ref="E41:E43"/>
    <mergeCell ref="B15:D15"/>
    <mergeCell ref="B8:D8"/>
    <mergeCell ref="C13:D13"/>
    <mergeCell ref="E17:E18"/>
    <mergeCell ref="E22:E25"/>
    <mergeCell ref="C20:D20"/>
    <mergeCell ref="C26:D26"/>
    <mergeCell ref="C19:D19"/>
    <mergeCell ref="C21:D21"/>
    <mergeCell ref="C22:D22"/>
    <mergeCell ref="C23:D23"/>
    <mergeCell ref="C24:D24"/>
    <mergeCell ref="C25:D25"/>
    <mergeCell ref="C31:D31"/>
  </mergeCells>
  <phoneticPr fontId="10" type="noConversion"/>
  <conditionalFormatting sqref="C19">
    <cfRule type="containsText" dxfId="2" priority="2" operator="containsText" text="לא">
      <formula>NOT(ISERROR(SEARCH("לא",C19)))</formula>
    </cfRule>
    <cfRule type="containsText" dxfId="1" priority="3" operator="containsText" text="כן">
      <formula>NOT(ISERROR(SEARCH("כן",C19)))</formula>
    </cfRule>
  </conditionalFormatting>
  <conditionalFormatting sqref="C31:D31">
    <cfRule type="cellIs" dxfId="0" priority="1" operator="greaterThan">
      <formula>0</formula>
    </cfRule>
  </conditionalFormatting>
  <dataValidations count="1">
    <dataValidation type="date" operator="equal" allowBlank="1" showInputMessage="1" showErrorMessage="1" sqref="D45" xr:uid="{3D4CE1A5-C547-4581-AC74-74D7A169A0F2}">
      <formula1>G28</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מרכזי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Boaz Soffer</dc:creator>
  <cp:lastModifiedBy>יוסי שטיינברג [Yossi Steinberg]</cp:lastModifiedBy>
  <dcterms:created xsi:type="dcterms:W3CDTF">2024-12-02T12:40:40Z</dcterms:created>
  <dcterms:modified xsi:type="dcterms:W3CDTF">2026-07-28T11:38:33Z</dcterms:modified>
</cp:coreProperties>
</file>